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1640" activeTab="2"/>
  </bookViews>
  <sheets>
    <sheet name="KO NMW" sheetId="1" r:id="rId1"/>
    <sheet name="KO NP-SP" sheetId="2" r:id="rId2"/>
    <sheet name="KO N-P" sheetId="3" r:id="rId3"/>
  </sheets>
  <definedNames>
    <definedName name="_xlnm.Print_Area" localSheetId="0">'KO NMW'!$A$1:$G$48</definedName>
    <definedName name="_xlnm.Print_Area" localSheetId="2">'KO N-P'!$A$1:$G$32</definedName>
    <definedName name="_xlnm.Print_Area" localSheetId="1">'KO NP-SP'!$A$1:$G$32</definedName>
  </definedNames>
  <calcPr fullCalcOnLoad="1"/>
</workbook>
</file>

<file path=xl/sharedStrings.xml><?xml version="1.0" encoding="utf-8"?>
<sst xmlns="http://schemas.openxmlformats.org/spreadsheetml/2006/main" count="162" uniqueCount="73">
  <si>
    <t>BRANŻA DROGOWA</t>
  </si>
  <si>
    <t>INWESTOR:</t>
  </si>
  <si>
    <t>GMINA LEONCIN
ul. Partyzantów 3, 05-155 Leoncin</t>
  </si>
  <si>
    <t>NAZWA INWESTYCJI:</t>
  </si>
  <si>
    <t>Lp.</t>
  </si>
  <si>
    <t>Podstawa</t>
  </si>
  <si>
    <t>Opis</t>
  </si>
  <si>
    <t>Jedn.</t>
  </si>
  <si>
    <t>Ilość</t>
  </si>
  <si>
    <t>Cena jedn.                  [zł]</t>
  </si>
  <si>
    <t>Wartość                              [zł]</t>
  </si>
  <si>
    <t>Długość odcinka [m]</t>
  </si>
  <si>
    <t>Szerokość jezdni [m]</t>
  </si>
  <si>
    <t>I</t>
  </si>
  <si>
    <t>ROBOTY  PRZYGOTOWAWCZE</t>
  </si>
  <si>
    <t xml:space="preserve">KNR 2-01 0119-03 z.sz. 2.3.3 9902 </t>
  </si>
  <si>
    <t>Roboty pomiarowe przy liniowych robotach ziemnych - trasa drogi w terenie równinnym Przebudowa  dróg</t>
  </si>
  <si>
    <t>km</t>
  </si>
  <si>
    <t>KNR 2-01 0126-01</t>
  </si>
  <si>
    <t>Usunięcie warstwy ziemi urodzajnej (humusu) o grubości do 15 cm za pomocą spycharek wraz z transportem nadmiaru humusu na odl. do 10 km.</t>
  </si>
  <si>
    <t>m2</t>
  </si>
  <si>
    <t>RAZEM ROBOTY  PRZYGOTOWAWCZE</t>
  </si>
  <si>
    <t>II</t>
  </si>
  <si>
    <t>ROBOTY ZIEMNE</t>
  </si>
  <si>
    <t>KNNR 1 0218-04</t>
  </si>
  <si>
    <t>Mechaniczne plantowanie terenu i przygotowanie podłoża spycharkami gąsienicowymi o mocy 110 kW (150 KM), grunt kat. III-IV</t>
  </si>
  <si>
    <t>KNNR 1 0221-07</t>
  </si>
  <si>
    <t>Roboty ziemne wykonywane ładowarkami kołowymi o poj. łyżki 3,00 m3 z transportem urobku samochodami samowył. na odl. do 1 km z ziemi zmagazynowanej w hałdach; grunt kat. I-II - Cena obejmuje zakup i transport materiału.- Średnia wysokość nasypu ponad istniejący teren - 50 cm.(do spodu stabilizacji. Spadek skarp 1:1,5.</t>
  </si>
  <si>
    <t>m3</t>
  </si>
  <si>
    <t xml:space="preserve">KNR 2-01 0235-01 z.sz. 2.5.2. 9907 </t>
  </si>
  <si>
    <t xml:space="preserve">Formowanie i zagęszczanie nasypów o wys. do 3.0 m spycharkami w gruncie kat. I-II Wskaźnik zagęszczenia Js = 0.98 </t>
  </si>
  <si>
    <t xml:space="preserve">KNNR 1 0202-09 z.sz.2.1.1. 9906-03/02 </t>
  </si>
  <si>
    <t>Roboty ziemne wykonywane koparkami podsiębiernymi o poj.łyżki 1.20 m3 w gr.kat. I-II z transp.urobku na odl.do 1 km sam.samowyład. - praca w gruncie oblepiającym</t>
  </si>
  <si>
    <t>RAZEM ROBOTY ZIEMNE</t>
  </si>
  <si>
    <t>III</t>
  </si>
  <si>
    <t>PODBUDOWY</t>
  </si>
  <si>
    <t>KNR 2-31 0103-04</t>
  </si>
  <si>
    <t>Mechaniczne profilowanie i zagęszczenie podłoża pod warstwy konstrukcyjne nawierzchni w gruncie kat. I-IV</t>
  </si>
  <si>
    <t>KNR 2-31 0109-03</t>
  </si>
  <si>
    <t>Wzmocnienie podłoża gruntem stabilizowznym cementem w betoniarce Rm=2,5 Mpa - grubość warstwy po zagęszczeniu 15 cm</t>
  </si>
  <si>
    <t>KNR 2-31 0114-05 0114-06</t>
  </si>
  <si>
    <t>Podbudowa z kruszywa łamanego - mieszanka optymalna 0/31,5 - warstwa dolna o grubości po zagęszczeniu 20 cm</t>
  </si>
  <si>
    <t>RAZEM PODBUDOWY</t>
  </si>
  <si>
    <t>IV</t>
  </si>
  <si>
    <t>NAWIERZCHNIA  JEZDNI</t>
  </si>
  <si>
    <t>KNR 2-31 1004-07</t>
  </si>
  <si>
    <t>Skropienie podbudowy tłuczniowej emulsją asfaltową w ilości 0,7-1,0 kg/m2</t>
  </si>
  <si>
    <t>KNR 2-31 0311-01</t>
  </si>
  <si>
    <t>Skropienie  nawierzchni bit. emulsją asfaltową w ilości 0,1- 0,3kg/m2</t>
  </si>
  <si>
    <t>KNR 2-31 0311-05 0311-06</t>
  </si>
  <si>
    <t>RAZEM NAWIERZCHNIA  JEZDNI</t>
  </si>
  <si>
    <t>V</t>
  </si>
  <si>
    <t>ROBOTY WYKOŃCZENIOWE</t>
  </si>
  <si>
    <t>KNR 2-31 0204-05 z.o. 2.12. 9901-02  0204-06</t>
  </si>
  <si>
    <t>Utwardzenie poboczy - Nawierzchnia z tłucznia kamiennego - mieszanka optymalna 0/31,5 - grubość po zagęszczeniu 8 cm - roboty na poszerzeniach, przekopach lub pasach węższych niż 2.5 m</t>
  </si>
  <si>
    <t xml:space="preserve">KNR 2-01 0510-01 0510-02 </t>
  </si>
  <si>
    <t>Humusowanie skarp z obsianiem przy grub.warstwy humusu 10 cm - humus pozyskany z terenu budowy</t>
  </si>
  <si>
    <t>RAZEM ROBOTY WYKOŃCZENIOWE</t>
  </si>
  <si>
    <t>OGÓŁEM WARTOŚĆ ROBÓT</t>
  </si>
  <si>
    <t>OGÓŁEM WARTOŚĆ ROBÓT BRUTTO</t>
  </si>
  <si>
    <t>OBIEKT:</t>
  </si>
  <si>
    <t>Przebudowa drogi gminnej jako dojazdu do wału przeciwpowodziowego na terenie miejscowości Nowa Mała Wieś - dz. nr ewid. 48. Odcinek długości 330 m.</t>
  </si>
  <si>
    <t>PRZEBUDOWA DROGI GMINNEJ JAKO DOJAZDU DO WAŁU PRZECIWPOWODZIOWEGO NA TERENIE MIEJSCOWOŚCI NOWA MAŁA WIEŚ - DZ. NR EWID. 48.</t>
  </si>
  <si>
    <t>PODATEK VAT ………</t>
  </si>
  <si>
    <t>KOSZTORYS OFERTOWY</t>
  </si>
  <si>
    <t>PRZEBUDOWA DROGI GMINNEJ NR 240212 W NOWE POLESIE - STARE POLESIE  (DZ. NR EW. 263, 368)</t>
  </si>
  <si>
    <t>PRZEBUDOWA DROGI GMINNEJ NR 240228W NOWINY - PIASKI (dz. Nr ew. 32).</t>
  </si>
  <si>
    <t>Przebudowa drogi gminnej nr 240212 W Nowe Polesie - Stare Polesie  (dz. nr ew. 263, 368). Odcinek długości 1450,00 m.</t>
  </si>
  <si>
    <t>Przebudowa drogi gminnej nr 240228W Nowiny - Piaski (dz. nr ew. 32). Odcinek długości 415,00 m.</t>
  </si>
  <si>
    <t>PODATEK VAT …….</t>
  </si>
  <si>
    <t>Nawierzchnia z betonu asfaltowego AC8S jak dla KR 1-2 - warstwa ścieralna asfaltowa - grubość po zagęszcz. 3 cm wg. WT-2 2010</t>
  </si>
  <si>
    <t>Nawierzchnia z mieszanki min - bit. AC11W jak dla KR 1-2  - warstwa wiążąca asfaltowa - grubość po zagęszcz. 4 cm wg. WT-2 2010</t>
  </si>
  <si>
    <t>Nawierzchnia z betonu asfaltowego AC8S jak dla KR 1-2 - warstwa ścieralna asfaltowa - grubość po zagęszcz. 4 cm wg. WT-2 2010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</si>
</sst>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1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i/>
      <sz val="12"/>
      <name val="Times New Roman"/>
      <family val="1"/>
    </font>
    <font>
      <i/>
      <sz val="8"/>
      <name val="Arial Narrow"/>
      <family val="2"/>
    </font>
    <font>
      <i/>
      <sz val="10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8.5"/>
      <color indexed="63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double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6" fillId="0" borderId="0">
      <alignment/>
      <protection/>
    </xf>
    <xf numFmtId="0" fontId="23" fillId="20" borderId="1" applyNumberFormat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3" fontId="4" fillId="0" borderId="16" xfId="51" applyNumberFormat="1" applyFont="1" applyBorder="1" applyAlignment="1">
      <alignment horizontal="center" vertical="center" wrapText="1"/>
      <protection/>
    </xf>
    <xf numFmtId="0" fontId="6" fillId="0" borderId="0" xfId="51">
      <alignment/>
      <protection/>
    </xf>
    <xf numFmtId="3" fontId="5" fillId="0" borderId="17" xfId="51" applyNumberFormat="1" applyFont="1" applyBorder="1" applyAlignment="1">
      <alignment horizontal="center" vertical="center" wrapText="1"/>
      <protection/>
    </xf>
    <xf numFmtId="4" fontId="5" fillId="0" borderId="18" xfId="51" applyNumberFormat="1" applyFont="1" applyBorder="1" applyAlignment="1">
      <alignment horizontal="center" vertical="center" wrapText="1"/>
      <protection/>
    </xf>
    <xf numFmtId="4" fontId="5" fillId="0" borderId="18" xfId="51" applyNumberFormat="1" applyFont="1" applyBorder="1" applyAlignment="1">
      <alignment horizontal="left" vertical="center" wrapText="1" indent="1"/>
      <protection/>
    </xf>
    <xf numFmtId="4" fontId="5" fillId="0" borderId="18" xfId="51" applyNumberFormat="1" applyFont="1" applyFill="1" applyBorder="1" applyAlignment="1">
      <alignment vertical="center" wrapText="1"/>
      <protection/>
    </xf>
    <xf numFmtId="4" fontId="5" fillId="0" borderId="19" xfId="51" applyNumberFormat="1" applyFont="1" applyBorder="1" applyAlignment="1">
      <alignment vertical="center" wrapText="1"/>
      <protection/>
    </xf>
    <xf numFmtId="4" fontId="6" fillId="0" borderId="0" xfId="51" applyNumberFormat="1">
      <alignment/>
      <protection/>
    </xf>
    <xf numFmtId="3" fontId="5" fillId="0" borderId="13" xfId="51" applyNumberFormat="1" applyFont="1" applyBorder="1" applyAlignment="1">
      <alignment horizontal="center" vertical="center" wrapText="1"/>
      <protection/>
    </xf>
    <xf numFmtId="4" fontId="5" fillId="0" borderId="14" xfId="51" applyNumberFormat="1" applyFont="1" applyBorder="1" applyAlignment="1">
      <alignment horizontal="center" vertical="center" wrapText="1"/>
      <protection/>
    </xf>
    <xf numFmtId="4" fontId="5" fillId="0" borderId="14" xfId="51" applyNumberFormat="1" applyFont="1" applyFill="1" applyBorder="1" applyAlignment="1">
      <alignment vertical="center" wrapText="1"/>
      <protection/>
    </xf>
    <xf numFmtId="3" fontId="5" fillId="0" borderId="20" xfId="51" applyNumberFormat="1" applyFont="1" applyBorder="1" applyAlignment="1">
      <alignment horizontal="center" vertical="center" wrapText="1"/>
      <protection/>
    </xf>
    <xf numFmtId="4" fontId="4" fillId="0" borderId="21" xfId="51" applyNumberFormat="1" applyFont="1" applyBorder="1" applyAlignment="1">
      <alignment horizontal="right" vertical="center" wrapText="1" indent="1"/>
      <protection/>
    </xf>
    <xf numFmtId="3" fontId="4" fillId="0" borderId="10" xfId="51" applyNumberFormat="1" applyFont="1" applyBorder="1" applyAlignment="1">
      <alignment horizontal="center" vertical="center" wrapText="1"/>
      <protection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left" vertical="center" wrapText="1" indent="1"/>
    </xf>
    <xf numFmtId="4" fontId="5" fillId="0" borderId="18" xfId="0" applyNumberFormat="1" applyFont="1" applyFill="1" applyBorder="1" applyAlignment="1">
      <alignment horizontal="right" vertical="center" wrapText="1" indent="1"/>
    </xf>
    <xf numFmtId="4" fontId="10" fillId="0" borderId="18" xfId="0" applyNumberFormat="1" applyFont="1" applyBorder="1" applyAlignment="1">
      <alignment horizontal="right" vertical="center" wrapText="1" indent="1"/>
    </xf>
    <xf numFmtId="0" fontId="6" fillId="0" borderId="0" xfId="51" applyFill="1">
      <alignment/>
      <protection/>
    </xf>
    <xf numFmtId="3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vertical="center" wrapText="1"/>
    </xf>
    <xf numFmtId="4" fontId="5" fillId="0" borderId="19" xfId="0" applyNumberFormat="1" applyFont="1" applyBorder="1" applyAlignment="1">
      <alignment vertical="center" wrapText="1"/>
    </xf>
    <xf numFmtId="0" fontId="8" fillId="0" borderId="16" xfId="51" applyFont="1" applyBorder="1">
      <alignment/>
      <protection/>
    </xf>
    <xf numFmtId="4" fontId="4" fillId="0" borderId="22" xfId="51" applyNumberFormat="1" applyFont="1" applyFill="1" applyBorder="1" applyAlignment="1">
      <alignment vertical="center" wrapText="1"/>
      <protection/>
    </xf>
    <xf numFmtId="4" fontId="4" fillId="0" borderId="23" xfId="51" applyNumberFormat="1" applyFont="1" applyBorder="1" applyAlignment="1">
      <alignment horizontal="right" indent="1"/>
      <protection/>
    </xf>
    <xf numFmtId="0" fontId="8" fillId="0" borderId="17" xfId="51" applyFont="1" applyBorder="1">
      <alignment/>
      <protection/>
    </xf>
    <xf numFmtId="4" fontId="4" fillId="0" borderId="24" xfId="51" applyNumberFormat="1" applyFont="1" applyFill="1" applyBorder="1" applyAlignment="1">
      <alignment vertical="center"/>
      <protection/>
    </xf>
    <xf numFmtId="4" fontId="4" fillId="0" borderId="19" xfId="51" applyNumberFormat="1" applyFont="1" applyBorder="1" applyAlignment="1">
      <alignment horizontal="right" indent="1"/>
      <protection/>
    </xf>
    <xf numFmtId="0" fontId="8" fillId="0" borderId="20" xfId="51" applyFont="1" applyBorder="1">
      <alignment/>
      <protection/>
    </xf>
    <xf numFmtId="4" fontId="4" fillId="0" borderId="25" xfId="51" applyNumberFormat="1" applyFont="1" applyFill="1" applyBorder="1" applyAlignment="1">
      <alignment vertical="center"/>
      <protection/>
    </xf>
    <xf numFmtId="4" fontId="4" fillId="0" borderId="21" xfId="51" applyNumberFormat="1" applyFont="1" applyBorder="1" applyAlignment="1">
      <alignment horizontal="right" indent="1"/>
      <protection/>
    </xf>
    <xf numFmtId="0" fontId="7" fillId="0" borderId="0" xfId="51" applyFont="1">
      <alignment/>
      <protection/>
    </xf>
    <xf numFmtId="0" fontId="7" fillId="0" borderId="0" xfId="51" applyFont="1" applyFill="1" applyAlignment="1">
      <alignment/>
      <protection/>
    </xf>
    <xf numFmtId="0" fontId="11" fillId="0" borderId="0" xfId="51" applyFont="1" applyAlignment="1">
      <alignment/>
      <protection/>
    </xf>
    <xf numFmtId="0" fontId="7" fillId="0" borderId="0" xfId="51" applyFont="1" applyAlignment="1">
      <alignment/>
      <protection/>
    </xf>
    <xf numFmtId="0" fontId="11" fillId="0" borderId="0" xfId="51" applyFont="1">
      <alignment/>
      <protection/>
    </xf>
    <xf numFmtId="0" fontId="6" fillId="0" borderId="0" xfId="51" applyFill="1" applyAlignment="1">
      <alignment/>
      <protection/>
    </xf>
    <xf numFmtId="0" fontId="13" fillId="0" borderId="0" xfId="0" applyFont="1" applyBorder="1" applyAlignment="1">
      <alignment/>
    </xf>
    <xf numFmtId="0" fontId="6" fillId="0" borderId="0" xfId="51" applyAlignment="1">
      <alignment wrapText="1"/>
      <protection/>
    </xf>
    <xf numFmtId="0" fontId="7" fillId="0" borderId="0" xfId="51" applyFont="1" applyAlignment="1">
      <alignment vertical="center"/>
      <protection/>
    </xf>
    <xf numFmtId="0" fontId="12" fillId="0" borderId="0" xfId="51" applyFont="1" applyAlignment="1">
      <alignment vertical="center"/>
      <protection/>
    </xf>
    <xf numFmtId="4" fontId="4" fillId="0" borderId="21" xfId="51" applyNumberFormat="1" applyFont="1" applyBorder="1" applyAlignment="1">
      <alignment vertical="center" wrapText="1"/>
      <protection/>
    </xf>
    <xf numFmtId="4" fontId="4" fillId="0" borderId="23" xfId="51" applyNumberFormat="1" applyFont="1" applyBorder="1" applyAlignment="1">
      <alignment/>
      <protection/>
    </xf>
    <xf numFmtId="4" fontId="4" fillId="0" borderId="19" xfId="51" applyNumberFormat="1" applyFont="1" applyBorder="1" applyAlignment="1">
      <alignment/>
      <protection/>
    </xf>
    <xf numFmtId="4" fontId="4" fillId="0" borderId="21" xfId="51" applyNumberFormat="1" applyFont="1" applyBorder="1" applyAlignment="1">
      <alignment/>
      <protection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 indent="2"/>
    </xf>
    <xf numFmtId="0" fontId="5" fillId="0" borderId="0" xfId="0" applyFont="1" applyAlignment="1">
      <alignment horizontal="left" vertical="center" wrapText="1" indent="1"/>
    </xf>
    <xf numFmtId="0" fontId="4" fillId="0" borderId="0" xfId="51" applyFont="1" applyAlignment="1">
      <alignment horizontal="center" vertical="center" wrapText="1"/>
      <protection/>
    </xf>
    <xf numFmtId="0" fontId="0" fillId="0" borderId="0" xfId="0" applyAlignment="1">
      <alignment horizontal="center"/>
    </xf>
    <xf numFmtId="4" fontId="4" fillId="0" borderId="26" xfId="51" applyNumberFormat="1" applyFont="1" applyBorder="1" applyAlignment="1">
      <alignment horizontal="left" vertical="center" wrapText="1"/>
      <protection/>
    </xf>
    <xf numFmtId="4" fontId="4" fillId="0" borderId="27" xfId="51" applyNumberFormat="1" applyFont="1" applyBorder="1" applyAlignment="1">
      <alignment horizontal="left" vertical="center" wrapText="1"/>
      <protection/>
    </xf>
    <xf numFmtId="4" fontId="4" fillId="0" borderId="23" xfId="51" applyNumberFormat="1" applyFont="1" applyBorder="1" applyAlignment="1">
      <alignment horizontal="left" vertical="center" wrapText="1"/>
      <protection/>
    </xf>
    <xf numFmtId="4" fontId="4" fillId="0" borderId="11" xfId="51" applyNumberFormat="1" applyFont="1" applyBorder="1" applyAlignment="1">
      <alignment horizontal="left" vertical="center" wrapText="1"/>
      <protection/>
    </xf>
    <xf numFmtId="4" fontId="4" fillId="0" borderId="12" xfId="51" applyNumberFormat="1" applyFont="1" applyBorder="1" applyAlignment="1">
      <alignment horizontal="left" vertical="center" wrapText="1"/>
      <protection/>
    </xf>
    <xf numFmtId="4" fontId="4" fillId="0" borderId="28" xfId="51" applyNumberFormat="1" applyFont="1" applyBorder="1" applyAlignment="1">
      <alignment horizontal="left" vertical="center" wrapText="1"/>
      <protection/>
    </xf>
    <xf numFmtId="4" fontId="4" fillId="0" borderId="29" xfId="51" applyNumberFormat="1" applyFont="1" applyBorder="1" applyAlignment="1">
      <alignment horizontal="left" vertical="center" wrapText="1"/>
      <protection/>
    </xf>
    <xf numFmtId="4" fontId="4" fillId="0" borderId="30" xfId="51" applyNumberFormat="1" applyFont="1" applyBorder="1" applyAlignment="1">
      <alignment horizontal="left" vertical="center" wrapText="1"/>
      <protection/>
    </xf>
    <xf numFmtId="4" fontId="4" fillId="0" borderId="31" xfId="51" applyNumberFormat="1" applyFont="1" applyBorder="1" applyAlignment="1">
      <alignment horizontal="left" vertical="center" wrapText="1"/>
      <protection/>
    </xf>
    <xf numFmtId="4" fontId="4" fillId="0" borderId="32" xfId="51" applyNumberFormat="1" applyFont="1" applyBorder="1" applyAlignment="1">
      <alignment horizontal="left" vertical="center" wrapText="1"/>
      <protection/>
    </xf>
    <xf numFmtId="4" fontId="4" fillId="0" borderId="25" xfId="51" applyNumberFormat="1" applyFont="1" applyBorder="1" applyAlignment="1">
      <alignment horizontal="left" vertical="center" wrapText="1"/>
      <protection/>
    </xf>
    <xf numFmtId="0" fontId="12" fillId="0" borderId="0" xfId="51" applyFont="1" applyAlignment="1">
      <alignment horizontal="center" vertical="center"/>
      <protection/>
    </xf>
    <xf numFmtId="0" fontId="4" fillId="0" borderId="27" xfId="51" applyFont="1" applyBorder="1" applyAlignment="1">
      <alignment horizontal="left" vertical="center" wrapText="1"/>
      <protection/>
    </xf>
    <xf numFmtId="0" fontId="4" fillId="0" borderId="33" xfId="51" applyFont="1" applyBorder="1" applyAlignment="1">
      <alignment horizontal="left" vertical="center" wrapText="1"/>
      <protection/>
    </xf>
    <xf numFmtId="0" fontId="4" fillId="0" borderId="18" xfId="51" applyFont="1" applyBorder="1" applyAlignment="1">
      <alignment horizontal="left" vertical="center"/>
      <protection/>
    </xf>
    <xf numFmtId="0" fontId="4" fillId="0" borderId="34" xfId="51" applyFont="1" applyBorder="1" applyAlignment="1">
      <alignment horizontal="left" vertical="center"/>
      <protection/>
    </xf>
    <xf numFmtId="0" fontId="4" fillId="0" borderId="26" xfId="51" applyFont="1" applyBorder="1" applyAlignment="1">
      <alignment horizontal="left" vertical="center"/>
      <protection/>
    </xf>
    <xf numFmtId="0" fontId="4" fillId="0" borderId="31" xfId="51" applyFont="1" applyBorder="1" applyAlignment="1">
      <alignment horizontal="left" vertical="center"/>
      <protection/>
    </xf>
    <xf numFmtId="0" fontId="7" fillId="0" borderId="0" xfId="51" applyFont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0</xdr:row>
      <xdr:rowOff>190500</xdr:rowOff>
    </xdr:from>
    <xdr:to>
      <xdr:col>6</xdr:col>
      <xdr:colOff>847725</xdr:colOff>
      <xdr:row>3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47825" y="190500"/>
          <a:ext cx="6924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1" i="0" u="none" baseline="0">
              <a:solidFill>
                <a:srgbClr val="333333"/>
              </a:solidFill>
            </a:rPr>
            <a:t>/nazwa i adres oferenta/</a:t>
          </a:r>
        </a:p>
      </xdr:txBody>
    </xdr:sp>
    <xdr:clientData/>
  </xdr:twoCellAnchor>
  <xdr:twoCellAnchor>
    <xdr:from>
      <xdr:col>0</xdr:col>
      <xdr:colOff>0</xdr:colOff>
      <xdr:row>3</xdr:row>
      <xdr:rowOff>180975</xdr:rowOff>
    </xdr:from>
    <xdr:to>
      <xdr:col>7</xdr:col>
      <xdr:colOff>9525</xdr:colOff>
      <xdr:row>3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0" y="752475"/>
          <a:ext cx="8591550" cy="0"/>
        </a:xfrm>
        <a:prstGeom prst="straightConnector1">
          <a:avLst/>
        </a:prstGeom>
        <a:noFill/>
        <a:ln w="19050" cmpd="sng">
          <a:solidFill>
            <a:srgbClr val="C5090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0</xdr:row>
      <xdr:rowOff>190500</xdr:rowOff>
    </xdr:from>
    <xdr:to>
      <xdr:col>6</xdr:col>
      <xdr:colOff>847725</xdr:colOff>
      <xdr:row>3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47825" y="190500"/>
          <a:ext cx="6924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1" i="0" u="none" baseline="0">
              <a:solidFill>
                <a:srgbClr val="333333"/>
              </a:solidFill>
            </a:rPr>
            <a:t>/nazwa i adres oferenta/</a:t>
          </a:r>
        </a:p>
      </xdr:txBody>
    </xdr:sp>
    <xdr:clientData/>
  </xdr:twoCellAnchor>
  <xdr:twoCellAnchor>
    <xdr:from>
      <xdr:col>0</xdr:col>
      <xdr:colOff>0</xdr:colOff>
      <xdr:row>3</xdr:row>
      <xdr:rowOff>180975</xdr:rowOff>
    </xdr:from>
    <xdr:to>
      <xdr:col>7</xdr:col>
      <xdr:colOff>9525</xdr:colOff>
      <xdr:row>3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0" y="752475"/>
          <a:ext cx="8591550" cy="0"/>
        </a:xfrm>
        <a:prstGeom prst="straightConnector1">
          <a:avLst/>
        </a:prstGeom>
        <a:noFill/>
        <a:ln w="19050" cmpd="sng">
          <a:solidFill>
            <a:srgbClr val="C5090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0</xdr:row>
      <xdr:rowOff>190500</xdr:rowOff>
    </xdr:from>
    <xdr:to>
      <xdr:col>6</xdr:col>
      <xdr:colOff>847725</xdr:colOff>
      <xdr:row>3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47825" y="190500"/>
          <a:ext cx="6924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1" i="0" u="none" baseline="0">
              <a:solidFill>
                <a:srgbClr val="333333"/>
              </a:solidFill>
            </a:rPr>
            <a:t>/nazwa i adres oferenta/</a:t>
          </a:r>
        </a:p>
      </xdr:txBody>
    </xdr:sp>
    <xdr:clientData/>
  </xdr:twoCellAnchor>
  <xdr:twoCellAnchor>
    <xdr:from>
      <xdr:col>0</xdr:col>
      <xdr:colOff>0</xdr:colOff>
      <xdr:row>3</xdr:row>
      <xdr:rowOff>180975</xdr:rowOff>
    </xdr:from>
    <xdr:to>
      <xdr:col>7</xdr:col>
      <xdr:colOff>9525</xdr:colOff>
      <xdr:row>3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0" y="752475"/>
          <a:ext cx="8591550" cy="0"/>
        </a:xfrm>
        <a:prstGeom prst="straightConnector1">
          <a:avLst/>
        </a:prstGeom>
        <a:noFill/>
        <a:ln w="19050" cmpd="sng">
          <a:solidFill>
            <a:srgbClr val="C5090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SheetLayoutView="85" zoomScalePageLayoutView="0" workbookViewId="0" topLeftCell="A1">
      <selection activeCell="A6" sqref="A6:G6"/>
    </sheetView>
  </sheetViews>
  <sheetFormatPr defaultColWidth="9.140625" defaultRowHeight="15"/>
  <cols>
    <col min="1" max="1" width="4.28125" style="13" customWidth="1"/>
    <col min="2" max="2" width="12.8515625" style="13" customWidth="1"/>
    <col min="3" max="3" width="60.140625" style="13" customWidth="1"/>
    <col min="4" max="5" width="12.8515625" style="13" customWidth="1"/>
    <col min="6" max="6" width="12.8515625" style="48" customWidth="1"/>
    <col min="7" max="7" width="12.8515625" style="13" customWidth="1"/>
    <col min="8" max="9" width="9.140625" style="13" customWidth="1"/>
    <col min="10" max="10" width="11.28125" style="13" bestFit="1" customWidth="1"/>
    <col min="11" max="11" width="11.57421875" style="13" customWidth="1"/>
    <col min="12" max="16384" width="9.140625" style="13" customWidth="1"/>
  </cols>
  <sheetData>
    <row r="1" spans="9:10" ht="15">
      <c r="I1" s="49"/>
      <c r="J1" s="49"/>
    </row>
    <row r="2" ht="15"/>
    <row r="3" ht="15"/>
    <row r="4" ht="15"/>
    <row r="5" ht="15"/>
    <row r="6" spans="1:7" ht="24.75" customHeight="1">
      <c r="A6" s="57" t="s">
        <v>64</v>
      </c>
      <c r="B6" s="57"/>
      <c r="C6" s="57"/>
      <c r="D6" s="57"/>
      <c r="E6" s="57"/>
      <c r="F6" s="57"/>
      <c r="G6" s="57"/>
    </row>
    <row r="7" spans="1:7" ht="24.75" customHeight="1">
      <c r="A7" s="58" t="s">
        <v>0</v>
      </c>
      <c r="B7" s="58"/>
      <c r="C7" s="58"/>
      <c r="D7" s="58"/>
      <c r="E7" s="58"/>
      <c r="F7" s="58"/>
      <c r="G7" s="58"/>
    </row>
    <row r="8" spans="1:17" ht="45" customHeight="1">
      <c r="A8" s="59" t="s">
        <v>1</v>
      </c>
      <c r="B8" s="59"/>
      <c r="C8" s="60" t="s">
        <v>2</v>
      </c>
      <c r="D8" s="60"/>
      <c r="E8" s="60"/>
      <c r="F8" s="60"/>
      <c r="G8" s="60"/>
      <c r="M8" s="62"/>
      <c r="N8" s="62"/>
      <c r="O8" s="62"/>
      <c r="P8" s="62"/>
      <c r="Q8" s="62"/>
    </row>
    <row r="9" spans="1:17" ht="45" customHeight="1">
      <c r="A9" s="61" t="s">
        <v>3</v>
      </c>
      <c r="B9" s="61"/>
      <c r="C9" s="60" t="s">
        <v>62</v>
      </c>
      <c r="D9" s="60"/>
      <c r="E9" s="60"/>
      <c r="F9" s="60"/>
      <c r="G9" s="60"/>
      <c r="M9" s="50"/>
      <c r="N9" s="50"/>
      <c r="O9" s="50"/>
      <c r="P9" s="50"/>
      <c r="Q9" s="50"/>
    </row>
    <row r="10" spans="1:7" ht="45" customHeight="1">
      <c r="A10" s="59" t="s">
        <v>60</v>
      </c>
      <c r="B10" s="59"/>
      <c r="C10" s="60" t="s">
        <v>61</v>
      </c>
      <c r="D10" s="60"/>
      <c r="E10" s="60"/>
      <c r="F10" s="60"/>
      <c r="G10" s="60"/>
    </row>
    <row r="11" spans="1:7" ht="24.75" customHeight="1" thickBot="1">
      <c r="A11" s="1"/>
      <c r="B11" s="1"/>
      <c r="C11" s="1"/>
      <c r="D11" s="1"/>
      <c r="E11" s="1"/>
      <c r="F11" s="1"/>
      <c r="G11" s="1"/>
    </row>
    <row r="12" spans="1:11" ht="47.25">
      <c r="A12" s="2" t="s">
        <v>4</v>
      </c>
      <c r="B12" s="3" t="s">
        <v>5</v>
      </c>
      <c r="C12" s="3" t="s">
        <v>6</v>
      </c>
      <c r="D12" s="3" t="s">
        <v>7</v>
      </c>
      <c r="E12" s="3" t="s">
        <v>8</v>
      </c>
      <c r="F12" s="4" t="s">
        <v>9</v>
      </c>
      <c r="G12" s="5" t="s">
        <v>10</v>
      </c>
      <c r="J12" s="6" t="s">
        <v>11</v>
      </c>
      <c r="K12" s="6" t="s">
        <v>12</v>
      </c>
    </row>
    <row r="13" spans="1:11" ht="16.5" thickBot="1">
      <c r="A13" s="7">
        <v>1</v>
      </c>
      <c r="B13" s="8">
        <v>2</v>
      </c>
      <c r="C13" s="8">
        <v>3</v>
      </c>
      <c r="D13" s="8">
        <v>4</v>
      </c>
      <c r="E13" s="8">
        <v>5</v>
      </c>
      <c r="F13" s="9">
        <v>6</v>
      </c>
      <c r="G13" s="10">
        <v>7</v>
      </c>
      <c r="J13" s="11">
        <v>330</v>
      </c>
      <c r="K13" s="11">
        <v>5</v>
      </c>
    </row>
    <row r="14" spans="1:11" ht="16.5" thickTop="1">
      <c r="A14" s="12" t="s">
        <v>13</v>
      </c>
      <c r="B14" s="64" t="s">
        <v>14</v>
      </c>
      <c r="C14" s="64"/>
      <c r="D14" s="64"/>
      <c r="E14" s="64"/>
      <c r="F14" s="64"/>
      <c r="G14" s="65"/>
      <c r="J14" s="11"/>
      <c r="K14" s="11"/>
    </row>
    <row r="15" spans="1:10" ht="47.25">
      <c r="A15" s="14">
        <v>1</v>
      </c>
      <c r="B15" s="15" t="s">
        <v>15</v>
      </c>
      <c r="C15" s="16" t="s">
        <v>16</v>
      </c>
      <c r="D15" s="15" t="s">
        <v>17</v>
      </c>
      <c r="E15" s="17">
        <f>ROUND((J13+J14)/1000,2)</f>
        <v>0.33</v>
      </c>
      <c r="F15" s="17"/>
      <c r="G15" s="18"/>
      <c r="J15" s="19"/>
    </row>
    <row r="16" spans="1:10" ht="47.25">
      <c r="A16" s="20">
        <v>2</v>
      </c>
      <c r="B16" s="21" t="s">
        <v>18</v>
      </c>
      <c r="C16" s="16" t="s">
        <v>19</v>
      </c>
      <c r="D16" s="21" t="s">
        <v>20</v>
      </c>
      <c r="E16" s="22">
        <f>9.9*J13+(12*12-3.14*6^2)/4*2</f>
        <v>3282.48</v>
      </c>
      <c r="F16" s="22"/>
      <c r="G16" s="18"/>
      <c r="J16" s="19"/>
    </row>
    <row r="17" spans="1:7" ht="16.5" thickBot="1">
      <c r="A17" s="23"/>
      <c r="B17" s="63" t="s">
        <v>21</v>
      </c>
      <c r="C17" s="63"/>
      <c r="D17" s="63"/>
      <c r="E17" s="63"/>
      <c r="F17" s="63"/>
      <c r="G17" s="24"/>
    </row>
    <row r="18" spans="1:7" ht="15.75">
      <c r="A18" s="25" t="s">
        <v>22</v>
      </c>
      <c r="B18" s="66" t="s">
        <v>23</v>
      </c>
      <c r="C18" s="66"/>
      <c r="D18" s="66"/>
      <c r="E18" s="66"/>
      <c r="F18" s="66"/>
      <c r="G18" s="67"/>
    </row>
    <row r="19" spans="1:9" ht="47.25">
      <c r="A19" s="20">
        <v>3</v>
      </c>
      <c r="B19" s="26" t="s">
        <v>24</v>
      </c>
      <c r="C19" s="27" t="s">
        <v>25</v>
      </c>
      <c r="D19" s="26" t="s">
        <v>20</v>
      </c>
      <c r="E19" s="28">
        <f>9.7*J13+(12*12-3.14*6^2)/4*2</f>
        <v>3216.4799999999996</v>
      </c>
      <c r="F19" s="29"/>
      <c r="G19" s="18"/>
      <c r="H19" s="30"/>
      <c r="I19" s="30"/>
    </row>
    <row r="20" spans="1:9" ht="94.5">
      <c r="A20" s="14">
        <v>4</v>
      </c>
      <c r="B20" s="26" t="s">
        <v>26</v>
      </c>
      <c r="C20" s="27" t="s">
        <v>27</v>
      </c>
      <c r="D20" s="26" t="s">
        <v>28</v>
      </c>
      <c r="E20" s="28">
        <f>E21-E22</f>
        <v>1946.8079999999998</v>
      </c>
      <c r="F20" s="29"/>
      <c r="G20" s="18"/>
      <c r="H20" s="30"/>
      <c r="I20" s="30"/>
    </row>
    <row r="21" spans="1:9" ht="47.25">
      <c r="A21" s="20">
        <v>5</v>
      </c>
      <c r="B21" s="26" t="s">
        <v>29</v>
      </c>
      <c r="C21" s="27" t="s">
        <v>30</v>
      </c>
      <c r="D21" s="26" t="s">
        <v>28</v>
      </c>
      <c r="E21" s="28">
        <f>J13*0.5*(9.7+(6.5+0.12*2)*0.98)-J13*(((0.3*2+K13)*0.2)+(0.55*2+K13)*0.15)</f>
        <v>2018.8079999999998</v>
      </c>
      <c r="F21" s="29"/>
      <c r="G21" s="18"/>
      <c r="H21" s="30"/>
      <c r="I21" s="30"/>
    </row>
    <row r="22" spans="1:9" ht="47.25">
      <c r="A22" s="20">
        <v>6</v>
      </c>
      <c r="B22" s="26" t="s">
        <v>31</v>
      </c>
      <c r="C22" s="27" t="s">
        <v>32</v>
      </c>
      <c r="D22" s="26" t="s">
        <v>28</v>
      </c>
      <c r="E22" s="28">
        <v>72</v>
      </c>
      <c r="F22" s="29"/>
      <c r="G22" s="18"/>
      <c r="H22" s="30"/>
      <c r="I22" s="30"/>
    </row>
    <row r="23" spans="1:7" ht="16.5" thickBot="1">
      <c r="A23" s="23"/>
      <c r="B23" s="63" t="s">
        <v>33</v>
      </c>
      <c r="C23" s="63"/>
      <c r="D23" s="63"/>
      <c r="E23" s="63"/>
      <c r="F23" s="63"/>
      <c r="G23" s="24"/>
    </row>
    <row r="24" spans="1:7" ht="15.75">
      <c r="A24" s="25" t="s">
        <v>34</v>
      </c>
      <c r="B24" s="66" t="s">
        <v>35</v>
      </c>
      <c r="C24" s="66"/>
      <c r="D24" s="66"/>
      <c r="E24" s="66"/>
      <c r="F24" s="66"/>
      <c r="G24" s="67"/>
    </row>
    <row r="25" spans="1:7" ht="31.5">
      <c r="A25" s="31">
        <v>7</v>
      </c>
      <c r="B25" s="26" t="s">
        <v>36</v>
      </c>
      <c r="C25" s="27" t="s">
        <v>37</v>
      </c>
      <c r="D25" s="26" t="s">
        <v>20</v>
      </c>
      <c r="E25" s="32">
        <f>J13*(K13+0.55*2)+(12*12-3.14*6^2)/4*2</f>
        <v>2028.4799999999998</v>
      </c>
      <c r="F25" s="17"/>
      <c r="G25" s="33"/>
    </row>
    <row r="26" spans="1:7" ht="47.25">
      <c r="A26" s="31">
        <v>8</v>
      </c>
      <c r="B26" s="26" t="s">
        <v>38</v>
      </c>
      <c r="C26" s="27" t="s">
        <v>39</v>
      </c>
      <c r="D26" s="26" t="s">
        <v>20</v>
      </c>
      <c r="E26" s="28">
        <f>J13*(K13+0.35*2)+(12*12-3.14*6^2)/4*2</f>
        <v>1896.48</v>
      </c>
      <c r="F26" s="29"/>
      <c r="G26" s="33"/>
    </row>
    <row r="27" spans="1:7" ht="47.25">
      <c r="A27" s="31">
        <v>9</v>
      </c>
      <c r="B27" s="26" t="s">
        <v>40</v>
      </c>
      <c r="C27" s="27" t="s">
        <v>41</v>
      </c>
      <c r="D27" s="26" t="s">
        <v>20</v>
      </c>
      <c r="E27" s="28">
        <f>J13*(K13+0.1*2)+(12*12-3.14*6^2)/4*2</f>
        <v>1731.48</v>
      </c>
      <c r="F27" s="29"/>
      <c r="G27" s="33"/>
    </row>
    <row r="28" spans="1:7" ht="16.5" customHeight="1" thickBot="1">
      <c r="A28" s="23"/>
      <c r="B28" s="71" t="s">
        <v>42</v>
      </c>
      <c r="C28" s="72"/>
      <c r="D28" s="72"/>
      <c r="E28" s="72"/>
      <c r="F28" s="73"/>
      <c r="G28" s="24"/>
    </row>
    <row r="29" spans="1:7" ht="15.75" customHeight="1">
      <c r="A29" s="25" t="s">
        <v>43</v>
      </c>
      <c r="B29" s="68" t="s">
        <v>44</v>
      </c>
      <c r="C29" s="69"/>
      <c r="D29" s="69"/>
      <c r="E29" s="69"/>
      <c r="F29" s="69"/>
      <c r="G29" s="70"/>
    </row>
    <row r="30" spans="1:7" ht="31.5">
      <c r="A30" s="14">
        <v>10</v>
      </c>
      <c r="B30" s="26" t="s">
        <v>45</v>
      </c>
      <c r="C30" s="27" t="s">
        <v>46</v>
      </c>
      <c r="D30" s="26" t="s">
        <v>20</v>
      </c>
      <c r="E30" s="28">
        <f>E31</f>
        <v>1698.4799999999998</v>
      </c>
      <c r="F30" s="29"/>
      <c r="G30" s="18"/>
    </row>
    <row r="31" spans="1:7" ht="47.25">
      <c r="A31" s="14">
        <v>11</v>
      </c>
      <c r="B31" s="15" t="s">
        <v>47</v>
      </c>
      <c r="C31" s="16" t="s">
        <v>71</v>
      </c>
      <c r="D31" s="15" t="s">
        <v>20</v>
      </c>
      <c r="E31" s="17">
        <f>J13*(K13+0.05*2)+(12*12-3.14*6^2)/4*2</f>
        <v>1698.4799999999998</v>
      </c>
      <c r="F31" s="17"/>
      <c r="G31" s="18"/>
    </row>
    <row r="32" spans="1:7" ht="31.5">
      <c r="A32" s="14">
        <v>12</v>
      </c>
      <c r="B32" s="15" t="s">
        <v>45</v>
      </c>
      <c r="C32" s="16" t="s">
        <v>48</v>
      </c>
      <c r="D32" s="15" t="s">
        <v>20</v>
      </c>
      <c r="E32" s="17">
        <f>E33</f>
        <v>1665.48</v>
      </c>
      <c r="F32" s="17"/>
      <c r="G32" s="18"/>
    </row>
    <row r="33" spans="1:7" ht="47.25">
      <c r="A33" s="14">
        <v>13</v>
      </c>
      <c r="B33" s="15" t="s">
        <v>49</v>
      </c>
      <c r="C33" s="16" t="s">
        <v>72</v>
      </c>
      <c r="D33" s="15" t="s">
        <v>20</v>
      </c>
      <c r="E33" s="17">
        <f>J13*K13+(12*12-3.14*6^2)/4*2</f>
        <v>1665.48</v>
      </c>
      <c r="F33" s="17"/>
      <c r="G33" s="18"/>
    </row>
    <row r="34" spans="1:7" ht="16.5" thickBot="1">
      <c r="A34" s="23"/>
      <c r="B34" s="63" t="s">
        <v>50</v>
      </c>
      <c r="C34" s="63"/>
      <c r="D34" s="63"/>
      <c r="E34" s="63"/>
      <c r="F34" s="63"/>
      <c r="G34" s="24"/>
    </row>
    <row r="35" spans="1:7" ht="15.75">
      <c r="A35" s="25" t="s">
        <v>51</v>
      </c>
      <c r="B35" s="66" t="s">
        <v>52</v>
      </c>
      <c r="C35" s="66"/>
      <c r="D35" s="66"/>
      <c r="E35" s="66"/>
      <c r="F35" s="66"/>
      <c r="G35" s="67"/>
    </row>
    <row r="36" spans="1:7" ht="63">
      <c r="A36" s="14">
        <v>14</v>
      </c>
      <c r="B36" s="15" t="s">
        <v>53</v>
      </c>
      <c r="C36" s="16" t="s">
        <v>54</v>
      </c>
      <c r="D36" s="15" t="s">
        <v>20</v>
      </c>
      <c r="E36" s="17">
        <f>J13*0.75*2</f>
        <v>495</v>
      </c>
      <c r="F36" s="17"/>
      <c r="G36" s="18"/>
    </row>
    <row r="37" spans="1:7" ht="47.25">
      <c r="A37" s="20">
        <v>15</v>
      </c>
      <c r="B37" s="26" t="s">
        <v>55</v>
      </c>
      <c r="C37" s="27" t="s">
        <v>56</v>
      </c>
      <c r="D37" s="26" t="s">
        <v>20</v>
      </c>
      <c r="E37" s="28">
        <f>1.5*2*J13</f>
        <v>990</v>
      </c>
      <c r="F37" s="29"/>
      <c r="G37" s="18"/>
    </row>
    <row r="38" spans="1:7" ht="16.5" thickBot="1">
      <c r="A38" s="23"/>
      <c r="B38" s="63" t="s">
        <v>57</v>
      </c>
      <c r="C38" s="63"/>
      <c r="D38" s="63"/>
      <c r="E38" s="63"/>
      <c r="F38" s="63"/>
      <c r="G38" s="24"/>
    </row>
    <row r="39" spans="1:7" ht="16.5" thickTop="1">
      <c r="A39" s="34"/>
      <c r="B39" s="75" t="s">
        <v>58</v>
      </c>
      <c r="C39" s="75"/>
      <c r="D39" s="75"/>
      <c r="E39" s="76"/>
      <c r="F39" s="35"/>
      <c r="G39" s="36"/>
    </row>
    <row r="40" spans="1:7" ht="15.75">
      <c r="A40" s="37"/>
      <c r="B40" s="77" t="s">
        <v>63</v>
      </c>
      <c r="C40" s="77"/>
      <c r="D40" s="77"/>
      <c r="E40" s="78"/>
      <c r="F40" s="38"/>
      <c r="G40" s="39"/>
    </row>
    <row r="41" spans="1:7" ht="16.5" thickBot="1">
      <c r="A41" s="40"/>
      <c r="B41" s="79" t="s">
        <v>59</v>
      </c>
      <c r="C41" s="79"/>
      <c r="D41" s="79"/>
      <c r="E41" s="80"/>
      <c r="F41" s="41"/>
      <c r="G41" s="42"/>
    </row>
    <row r="43" spans="2:7" ht="15.75">
      <c r="B43" s="43"/>
      <c r="C43" s="43"/>
      <c r="D43" s="43"/>
      <c r="E43" s="43"/>
      <c r="F43" s="44"/>
      <c r="G43" s="43"/>
    </row>
    <row r="44" spans="2:7" ht="15.75">
      <c r="B44" s="43"/>
      <c r="C44" s="43"/>
      <c r="D44" s="43"/>
      <c r="E44" s="43"/>
      <c r="F44" s="45"/>
      <c r="G44" s="46"/>
    </row>
    <row r="45" spans="2:7" ht="15.75">
      <c r="B45" s="43"/>
      <c r="C45" s="43"/>
      <c r="D45" s="43"/>
      <c r="E45" s="43"/>
      <c r="F45" s="43"/>
      <c r="G45" s="44"/>
    </row>
    <row r="46" spans="2:7" ht="24" customHeight="1">
      <c r="B46" s="43"/>
      <c r="C46" s="43"/>
      <c r="D46" s="43"/>
      <c r="E46" s="43"/>
      <c r="F46" s="43"/>
      <c r="G46" s="44"/>
    </row>
    <row r="47" spans="2:7" ht="15.75">
      <c r="B47" s="47"/>
      <c r="C47" s="51"/>
      <c r="D47" s="43"/>
      <c r="E47" s="81"/>
      <c r="F47" s="81"/>
      <c r="G47" s="81"/>
    </row>
    <row r="48" spans="2:7" ht="15.75">
      <c r="B48" s="43"/>
      <c r="C48" s="52"/>
      <c r="D48" s="43"/>
      <c r="E48" s="74"/>
      <c r="F48" s="74"/>
      <c r="G48" s="74"/>
    </row>
    <row r="52" ht="15.75">
      <c r="J52" s="19"/>
    </row>
  </sheetData>
  <sheetProtection/>
  <mergeCells count="24">
    <mergeCell ref="E48:G48"/>
    <mergeCell ref="B39:E39"/>
    <mergeCell ref="B40:E40"/>
    <mergeCell ref="B41:E41"/>
    <mergeCell ref="E47:G47"/>
    <mergeCell ref="B29:G29"/>
    <mergeCell ref="B34:F34"/>
    <mergeCell ref="B35:G35"/>
    <mergeCell ref="B24:G24"/>
    <mergeCell ref="B28:F28"/>
    <mergeCell ref="A9:B9"/>
    <mergeCell ref="C9:G9"/>
    <mergeCell ref="M8:Q8"/>
    <mergeCell ref="B38:F38"/>
    <mergeCell ref="A10:B10"/>
    <mergeCell ref="C10:G10"/>
    <mergeCell ref="B14:G14"/>
    <mergeCell ref="B17:F17"/>
    <mergeCell ref="B18:G18"/>
    <mergeCell ref="B23:F23"/>
    <mergeCell ref="A6:G6"/>
    <mergeCell ref="A7:G7"/>
    <mergeCell ref="A8:B8"/>
    <mergeCell ref="C8:G8"/>
  </mergeCells>
  <printOptions horizontalCentered="1"/>
  <pageMargins left="0.7874015748031497" right="0.7874015748031497" top="0.1968503937007874" bottom="0.7874015748031497" header="0.31496062992125984" footer="0.1968503937007874"/>
  <pageSetup fitToHeight="4" fitToWidth="1" horizontalDpi="600" verticalDpi="600" orientation="portrait" paperSize="9" scale="66" r:id="rId2"/>
  <headerFooter alignWithMargins="0">
    <oddFooter>&amp;R&amp;P z &amp;N</oddFooter>
  </headerFooter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SheetLayoutView="85" zoomScalePageLayoutView="0" workbookViewId="0" topLeftCell="A1">
      <selection activeCell="C43" sqref="C43"/>
    </sheetView>
  </sheetViews>
  <sheetFormatPr defaultColWidth="9.140625" defaultRowHeight="15"/>
  <cols>
    <col min="1" max="1" width="4.28125" style="13" customWidth="1"/>
    <col min="2" max="2" width="12.8515625" style="13" customWidth="1"/>
    <col min="3" max="3" width="60.140625" style="13" customWidth="1"/>
    <col min="4" max="5" width="12.8515625" style="13" customWidth="1"/>
    <col min="6" max="6" width="12.8515625" style="48" customWidth="1"/>
    <col min="7" max="7" width="12.8515625" style="13" customWidth="1"/>
    <col min="8" max="9" width="9.140625" style="13" customWidth="1"/>
    <col min="10" max="10" width="11.28125" style="13" bestFit="1" customWidth="1"/>
    <col min="11" max="11" width="11.57421875" style="13" customWidth="1"/>
    <col min="12" max="16384" width="9.140625" style="13" customWidth="1"/>
  </cols>
  <sheetData>
    <row r="1" spans="9:10" ht="15">
      <c r="I1" s="49"/>
      <c r="J1" s="49"/>
    </row>
    <row r="2" ht="15"/>
    <row r="3" ht="15"/>
    <row r="4" ht="15"/>
    <row r="5" ht="15"/>
    <row r="6" spans="1:7" ht="24.75" customHeight="1">
      <c r="A6" s="57" t="s">
        <v>64</v>
      </c>
      <c r="B6" s="57"/>
      <c r="C6" s="57"/>
      <c r="D6" s="57"/>
      <c r="E6" s="57"/>
      <c r="F6" s="57"/>
      <c r="G6" s="57"/>
    </row>
    <row r="7" spans="1:7" ht="24.75" customHeight="1">
      <c r="A7" s="58" t="s">
        <v>0</v>
      </c>
      <c r="B7" s="58"/>
      <c r="C7" s="58"/>
      <c r="D7" s="58"/>
      <c r="E7" s="58"/>
      <c r="F7" s="58"/>
      <c r="G7" s="58"/>
    </row>
    <row r="8" spans="1:17" ht="45" customHeight="1">
      <c r="A8" s="59" t="s">
        <v>1</v>
      </c>
      <c r="B8" s="59"/>
      <c r="C8" s="60" t="s">
        <v>2</v>
      </c>
      <c r="D8" s="60"/>
      <c r="E8" s="60"/>
      <c r="F8" s="60"/>
      <c r="G8" s="60"/>
      <c r="M8" s="62"/>
      <c r="N8" s="62"/>
      <c r="O8" s="62"/>
      <c r="P8" s="62"/>
      <c r="Q8" s="62"/>
    </row>
    <row r="9" spans="1:17" ht="45" customHeight="1">
      <c r="A9" s="61" t="s">
        <v>3</v>
      </c>
      <c r="B9" s="61"/>
      <c r="C9" s="60" t="s">
        <v>65</v>
      </c>
      <c r="D9" s="60"/>
      <c r="E9" s="60"/>
      <c r="F9" s="60"/>
      <c r="G9" s="60"/>
      <c r="M9" s="50"/>
      <c r="N9" s="50"/>
      <c r="O9" s="50"/>
      <c r="P9" s="50"/>
      <c r="Q9" s="50"/>
    </row>
    <row r="10" spans="1:7" ht="45" customHeight="1">
      <c r="A10" s="59" t="s">
        <v>60</v>
      </c>
      <c r="B10" s="59"/>
      <c r="C10" s="60" t="s">
        <v>67</v>
      </c>
      <c r="D10" s="60"/>
      <c r="E10" s="60"/>
      <c r="F10" s="60"/>
      <c r="G10" s="60"/>
    </row>
    <row r="11" spans="1:7" ht="24.75" customHeight="1" thickBot="1">
      <c r="A11" s="1"/>
      <c r="B11" s="1"/>
      <c r="C11" s="1"/>
      <c r="D11" s="1"/>
      <c r="E11" s="1"/>
      <c r="F11" s="1"/>
      <c r="G11" s="1"/>
    </row>
    <row r="12" spans="1:11" ht="47.25">
      <c r="A12" s="2" t="s">
        <v>4</v>
      </c>
      <c r="B12" s="3" t="s">
        <v>5</v>
      </c>
      <c r="C12" s="3" t="s">
        <v>6</v>
      </c>
      <c r="D12" s="3" t="s">
        <v>7</v>
      </c>
      <c r="E12" s="3" t="s">
        <v>8</v>
      </c>
      <c r="F12" s="4" t="s">
        <v>9</v>
      </c>
      <c r="G12" s="5" t="s">
        <v>10</v>
      </c>
      <c r="J12" s="6" t="s">
        <v>11</v>
      </c>
      <c r="K12" s="6" t="s">
        <v>12</v>
      </c>
    </row>
    <row r="13" spans="1:11" ht="16.5" thickBot="1">
      <c r="A13" s="7">
        <v>1</v>
      </c>
      <c r="B13" s="8">
        <v>2</v>
      </c>
      <c r="C13" s="8">
        <v>3</v>
      </c>
      <c r="D13" s="8">
        <v>4</v>
      </c>
      <c r="E13" s="8">
        <v>5</v>
      </c>
      <c r="F13" s="9">
        <v>6</v>
      </c>
      <c r="G13" s="10">
        <v>7</v>
      </c>
      <c r="J13" s="11">
        <v>1450</v>
      </c>
      <c r="K13" s="11">
        <v>3.5</v>
      </c>
    </row>
    <row r="14" spans="1:11" ht="16.5" thickTop="1">
      <c r="A14" s="12" t="s">
        <v>13</v>
      </c>
      <c r="B14" s="64" t="s">
        <v>14</v>
      </c>
      <c r="C14" s="64"/>
      <c r="D14" s="64"/>
      <c r="E14" s="64"/>
      <c r="F14" s="64"/>
      <c r="G14" s="65"/>
      <c r="J14" s="11"/>
      <c r="K14" s="11"/>
    </row>
    <row r="15" spans="1:10" ht="47.25">
      <c r="A15" s="14">
        <v>1</v>
      </c>
      <c r="B15" s="15" t="s">
        <v>15</v>
      </c>
      <c r="C15" s="16" t="s">
        <v>16</v>
      </c>
      <c r="D15" s="15" t="s">
        <v>17</v>
      </c>
      <c r="E15" s="17">
        <f>ROUND((J13+J14)/1000,2)</f>
        <v>1.45</v>
      </c>
      <c r="F15" s="17"/>
      <c r="G15" s="18"/>
      <c r="J15" s="19"/>
    </row>
    <row r="16" spans="1:7" ht="16.5" thickBot="1">
      <c r="A16" s="23"/>
      <c r="B16" s="63" t="s">
        <v>21</v>
      </c>
      <c r="C16" s="63"/>
      <c r="D16" s="63"/>
      <c r="E16" s="63"/>
      <c r="F16" s="63"/>
      <c r="G16" s="24"/>
    </row>
    <row r="17" spans="1:7" ht="15.75" customHeight="1">
      <c r="A17" s="25" t="s">
        <v>22</v>
      </c>
      <c r="B17" s="68" t="s">
        <v>44</v>
      </c>
      <c r="C17" s="69"/>
      <c r="D17" s="69"/>
      <c r="E17" s="69"/>
      <c r="F17" s="69"/>
      <c r="G17" s="70"/>
    </row>
    <row r="18" spans="1:7" ht="31.5">
      <c r="A18" s="14">
        <v>2</v>
      </c>
      <c r="B18" s="26" t="s">
        <v>45</v>
      </c>
      <c r="C18" s="27" t="s">
        <v>46</v>
      </c>
      <c r="D18" s="26" t="s">
        <v>20</v>
      </c>
      <c r="E18" s="32">
        <f>E19</f>
        <v>5191</v>
      </c>
      <c r="F18" s="17"/>
      <c r="G18" s="18"/>
    </row>
    <row r="19" spans="1:7" ht="47.25">
      <c r="A19" s="14">
        <v>3</v>
      </c>
      <c r="B19" s="15" t="s">
        <v>47</v>
      </c>
      <c r="C19" s="16" t="s">
        <v>71</v>
      </c>
      <c r="D19" s="15" t="s">
        <v>20</v>
      </c>
      <c r="E19" s="32">
        <f>J13*(K13+0.04*2)</f>
        <v>5191</v>
      </c>
      <c r="F19" s="17"/>
      <c r="G19" s="18"/>
    </row>
    <row r="20" spans="1:7" ht="31.5">
      <c r="A20" s="14">
        <v>4</v>
      </c>
      <c r="B20" s="15" t="s">
        <v>45</v>
      </c>
      <c r="C20" s="16" t="s">
        <v>48</v>
      </c>
      <c r="D20" s="15" t="s">
        <v>20</v>
      </c>
      <c r="E20" s="32">
        <f>E21</f>
        <v>5075</v>
      </c>
      <c r="F20" s="17"/>
      <c r="G20" s="18"/>
    </row>
    <row r="21" spans="1:7" ht="47.25">
      <c r="A21" s="14">
        <v>5</v>
      </c>
      <c r="B21" s="15" t="s">
        <v>49</v>
      </c>
      <c r="C21" s="16" t="s">
        <v>70</v>
      </c>
      <c r="D21" s="15" t="s">
        <v>20</v>
      </c>
      <c r="E21" s="32">
        <f>J13*K13</f>
        <v>5075</v>
      </c>
      <c r="F21" s="17"/>
      <c r="G21" s="18"/>
    </row>
    <row r="22" spans="1:7" ht="16.5" thickBot="1">
      <c r="A22" s="23"/>
      <c r="B22" s="63" t="s">
        <v>50</v>
      </c>
      <c r="C22" s="63"/>
      <c r="D22" s="63"/>
      <c r="E22" s="63"/>
      <c r="F22" s="63"/>
      <c r="G22" s="24"/>
    </row>
    <row r="23" spans="1:7" ht="16.5" thickTop="1">
      <c r="A23" s="34"/>
      <c r="B23" s="75" t="s">
        <v>58</v>
      </c>
      <c r="C23" s="75"/>
      <c r="D23" s="75"/>
      <c r="E23" s="76"/>
      <c r="F23" s="35"/>
      <c r="G23" s="36"/>
    </row>
    <row r="24" spans="1:7" ht="15.75">
      <c r="A24" s="37"/>
      <c r="B24" s="77" t="s">
        <v>63</v>
      </c>
      <c r="C24" s="77"/>
      <c r="D24" s="77"/>
      <c r="E24" s="78"/>
      <c r="F24" s="38"/>
      <c r="G24" s="39"/>
    </row>
    <row r="25" spans="1:7" ht="16.5" thickBot="1">
      <c r="A25" s="40"/>
      <c r="B25" s="79" t="s">
        <v>59</v>
      </c>
      <c r="C25" s="79"/>
      <c r="D25" s="79"/>
      <c r="E25" s="80"/>
      <c r="F25" s="41"/>
      <c r="G25" s="42"/>
    </row>
    <row r="27" spans="2:7" ht="15.75">
      <c r="B27" s="43"/>
      <c r="C27" s="43"/>
      <c r="D27" s="43"/>
      <c r="E27" s="43"/>
      <c r="F27" s="44"/>
      <c r="G27" s="43"/>
    </row>
    <row r="28" spans="2:7" ht="15.75">
      <c r="B28" s="43"/>
      <c r="C28" s="43"/>
      <c r="D28" s="43"/>
      <c r="E28" s="43"/>
      <c r="F28" s="45"/>
      <c r="G28" s="46"/>
    </row>
    <row r="29" spans="2:7" ht="15.75">
      <c r="B29" s="43"/>
      <c r="C29" s="43"/>
      <c r="D29" s="43"/>
      <c r="E29" s="43"/>
      <c r="F29" s="43"/>
      <c r="G29" s="44"/>
    </row>
    <row r="30" spans="2:7" ht="24" customHeight="1">
      <c r="B30" s="43"/>
      <c r="C30" s="43"/>
      <c r="D30" s="43"/>
      <c r="E30" s="43"/>
      <c r="F30" s="43"/>
      <c r="G30" s="44"/>
    </row>
    <row r="31" spans="2:7" ht="15.75">
      <c r="B31" s="47"/>
      <c r="C31" s="51"/>
      <c r="D31" s="43"/>
      <c r="E31" s="81"/>
      <c r="F31" s="81"/>
      <c r="G31" s="81"/>
    </row>
    <row r="32" spans="2:7" ht="15.75">
      <c r="B32" s="43"/>
      <c r="C32" s="52"/>
      <c r="D32" s="43"/>
      <c r="E32" s="74"/>
      <c r="F32" s="74"/>
      <c r="G32" s="74"/>
    </row>
    <row r="36" ht="15.75">
      <c r="J36" s="19"/>
    </row>
  </sheetData>
  <sheetProtection/>
  <mergeCells count="18">
    <mergeCell ref="A6:G6"/>
    <mergeCell ref="A7:G7"/>
    <mergeCell ref="A8:B8"/>
    <mergeCell ref="C8:G8"/>
    <mergeCell ref="B23:E23"/>
    <mergeCell ref="B24:E24"/>
    <mergeCell ref="B22:F22"/>
    <mergeCell ref="A10:B10"/>
    <mergeCell ref="M8:Q8"/>
    <mergeCell ref="A9:B9"/>
    <mergeCell ref="C9:G9"/>
    <mergeCell ref="E32:G32"/>
    <mergeCell ref="B25:E25"/>
    <mergeCell ref="E31:G31"/>
    <mergeCell ref="C10:G10"/>
    <mergeCell ref="B14:G14"/>
    <mergeCell ref="B16:F16"/>
    <mergeCell ref="B17:G17"/>
  </mergeCells>
  <printOptions horizontalCentered="1"/>
  <pageMargins left="0.7874015748031497" right="0.7874015748031497" top="0.1968503937007874" bottom="0.7874015748031497" header="0.31496062992125984" footer="0.1968503937007874"/>
  <pageSetup fitToHeight="4" fitToWidth="1" horizontalDpi="600" verticalDpi="600" orientation="portrait" paperSize="9" scale="66" r:id="rId2"/>
  <headerFooter alignWithMargins="0">
    <oddFooter>&amp;R&amp;P z &amp;N</oddFooter>
  </headerFooter>
  <colBreaks count="1" manualBreakCount="1">
    <brk id="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zoomScaleSheetLayoutView="85" zoomScalePageLayoutView="0" workbookViewId="0" topLeftCell="A1">
      <selection activeCell="C43" sqref="C43"/>
    </sheetView>
  </sheetViews>
  <sheetFormatPr defaultColWidth="9.140625" defaultRowHeight="15"/>
  <cols>
    <col min="1" max="1" width="4.28125" style="13" customWidth="1"/>
    <col min="2" max="2" width="12.8515625" style="13" customWidth="1"/>
    <col min="3" max="3" width="60.140625" style="13" customWidth="1"/>
    <col min="4" max="5" width="12.8515625" style="13" customWidth="1"/>
    <col min="6" max="6" width="12.8515625" style="48" customWidth="1"/>
    <col min="7" max="7" width="12.8515625" style="13" customWidth="1"/>
    <col min="8" max="9" width="9.140625" style="13" customWidth="1"/>
    <col min="10" max="10" width="11.28125" style="13" bestFit="1" customWidth="1"/>
    <col min="11" max="11" width="11.57421875" style="13" customWidth="1"/>
    <col min="12" max="16384" width="9.140625" style="13" customWidth="1"/>
  </cols>
  <sheetData>
    <row r="1" spans="9:10" ht="15">
      <c r="I1" s="49"/>
      <c r="J1" s="49"/>
    </row>
    <row r="2" ht="15"/>
    <row r="3" ht="15"/>
    <row r="4" ht="15"/>
    <row r="5" ht="15"/>
    <row r="6" spans="1:7" ht="24.75" customHeight="1">
      <c r="A6" s="57" t="s">
        <v>64</v>
      </c>
      <c r="B6" s="57"/>
      <c r="C6" s="57"/>
      <c r="D6" s="57"/>
      <c r="E6" s="57"/>
      <c r="F6" s="57"/>
      <c r="G6" s="57"/>
    </row>
    <row r="7" spans="1:7" ht="24.75" customHeight="1">
      <c r="A7" s="58" t="s">
        <v>0</v>
      </c>
      <c r="B7" s="58"/>
      <c r="C7" s="58"/>
      <c r="D7" s="58"/>
      <c r="E7" s="58"/>
      <c r="F7" s="58"/>
      <c r="G7" s="58"/>
    </row>
    <row r="8" spans="1:17" ht="45" customHeight="1">
      <c r="A8" s="59" t="s">
        <v>1</v>
      </c>
      <c r="B8" s="59"/>
      <c r="C8" s="60" t="s">
        <v>2</v>
      </c>
      <c r="D8" s="60"/>
      <c r="E8" s="60"/>
      <c r="F8" s="60"/>
      <c r="G8" s="60"/>
      <c r="M8" s="62"/>
      <c r="N8" s="62"/>
      <c r="O8" s="62"/>
      <c r="P8" s="62"/>
      <c r="Q8" s="62"/>
    </row>
    <row r="9" spans="1:17" ht="45" customHeight="1">
      <c r="A9" s="61" t="s">
        <v>3</v>
      </c>
      <c r="B9" s="61"/>
      <c r="C9" s="60" t="s">
        <v>66</v>
      </c>
      <c r="D9" s="60"/>
      <c r="E9" s="60"/>
      <c r="F9" s="60"/>
      <c r="G9" s="60"/>
      <c r="M9" s="50"/>
      <c r="N9" s="50"/>
      <c r="O9" s="50"/>
      <c r="P9" s="50"/>
      <c r="Q9" s="50"/>
    </row>
    <row r="10" spans="1:7" ht="45" customHeight="1">
      <c r="A10" s="59" t="s">
        <v>60</v>
      </c>
      <c r="B10" s="59"/>
      <c r="C10" s="60" t="s">
        <v>68</v>
      </c>
      <c r="D10" s="60"/>
      <c r="E10" s="60"/>
      <c r="F10" s="60"/>
      <c r="G10" s="60"/>
    </row>
    <row r="11" spans="1:7" ht="24.75" customHeight="1" thickBot="1">
      <c r="A11" s="1"/>
      <c r="B11" s="1"/>
      <c r="C11" s="1"/>
      <c r="D11" s="1"/>
      <c r="E11" s="1"/>
      <c r="F11" s="1"/>
      <c r="G11" s="1"/>
    </row>
    <row r="12" spans="1:11" ht="47.25">
      <c r="A12" s="2" t="s">
        <v>4</v>
      </c>
      <c r="B12" s="3" t="s">
        <v>5</v>
      </c>
      <c r="C12" s="3" t="s">
        <v>6</v>
      </c>
      <c r="D12" s="3" t="s">
        <v>7</v>
      </c>
      <c r="E12" s="3" t="s">
        <v>8</v>
      </c>
      <c r="F12" s="4" t="s">
        <v>9</v>
      </c>
      <c r="G12" s="5" t="s">
        <v>10</v>
      </c>
      <c r="J12" s="6" t="s">
        <v>11</v>
      </c>
      <c r="K12" s="6" t="s">
        <v>12</v>
      </c>
    </row>
    <row r="13" spans="1:11" ht="16.5" thickBot="1">
      <c r="A13" s="7">
        <v>1</v>
      </c>
      <c r="B13" s="8">
        <v>2</v>
      </c>
      <c r="C13" s="8">
        <v>3</v>
      </c>
      <c r="D13" s="8">
        <v>4</v>
      </c>
      <c r="E13" s="8">
        <v>5</v>
      </c>
      <c r="F13" s="9">
        <v>6</v>
      </c>
      <c r="G13" s="10">
        <v>7</v>
      </c>
      <c r="J13" s="11">
        <v>415</v>
      </c>
      <c r="K13" s="11">
        <v>4</v>
      </c>
    </row>
    <row r="14" spans="1:11" ht="16.5" thickTop="1">
      <c r="A14" s="12" t="s">
        <v>13</v>
      </c>
      <c r="B14" s="64" t="s">
        <v>14</v>
      </c>
      <c r="C14" s="64"/>
      <c r="D14" s="64"/>
      <c r="E14" s="64"/>
      <c r="F14" s="64"/>
      <c r="G14" s="65"/>
      <c r="J14" s="11"/>
      <c r="K14" s="11"/>
    </row>
    <row r="15" spans="1:10" ht="47.25">
      <c r="A15" s="14">
        <v>1</v>
      </c>
      <c r="B15" s="15" t="s">
        <v>15</v>
      </c>
      <c r="C15" s="16" t="s">
        <v>16</v>
      </c>
      <c r="D15" s="15" t="s">
        <v>17</v>
      </c>
      <c r="E15" s="17">
        <f>ROUND((J13+J14)/1000,2)</f>
        <v>0.42</v>
      </c>
      <c r="F15" s="17"/>
      <c r="G15" s="18"/>
      <c r="J15" s="19"/>
    </row>
    <row r="16" spans="1:7" ht="16.5" thickBot="1">
      <c r="A16" s="23"/>
      <c r="B16" s="63" t="s">
        <v>21</v>
      </c>
      <c r="C16" s="63"/>
      <c r="D16" s="63"/>
      <c r="E16" s="63"/>
      <c r="F16" s="63"/>
      <c r="G16" s="53"/>
    </row>
    <row r="17" spans="1:7" ht="15.75" customHeight="1">
      <c r="A17" s="25" t="s">
        <v>22</v>
      </c>
      <c r="B17" s="68" t="s">
        <v>44</v>
      </c>
      <c r="C17" s="69"/>
      <c r="D17" s="69"/>
      <c r="E17" s="69"/>
      <c r="F17" s="69"/>
      <c r="G17" s="70"/>
    </row>
    <row r="18" spans="1:7" ht="31.5">
      <c r="A18" s="14">
        <v>2</v>
      </c>
      <c r="B18" s="26" t="s">
        <v>45</v>
      </c>
      <c r="C18" s="27" t="s">
        <v>46</v>
      </c>
      <c r="D18" s="26" t="s">
        <v>20</v>
      </c>
      <c r="E18" s="32">
        <f>E19</f>
        <v>1693.2</v>
      </c>
      <c r="F18" s="17"/>
      <c r="G18" s="18"/>
    </row>
    <row r="19" spans="1:7" ht="47.25">
      <c r="A19" s="14">
        <v>3</v>
      </c>
      <c r="B19" s="15" t="s">
        <v>47</v>
      </c>
      <c r="C19" s="16" t="s">
        <v>71</v>
      </c>
      <c r="D19" s="15" t="s">
        <v>20</v>
      </c>
      <c r="E19" s="32">
        <f>J13*(K13+0.04*2)</f>
        <v>1693.2</v>
      </c>
      <c r="F19" s="17"/>
      <c r="G19" s="18"/>
    </row>
    <row r="20" spans="1:7" ht="31.5">
      <c r="A20" s="14">
        <v>4</v>
      </c>
      <c r="B20" s="15" t="s">
        <v>45</v>
      </c>
      <c r="C20" s="16" t="s">
        <v>48</v>
      </c>
      <c r="D20" s="15" t="s">
        <v>20</v>
      </c>
      <c r="E20" s="32">
        <f>E21</f>
        <v>1660</v>
      </c>
      <c r="F20" s="17"/>
      <c r="G20" s="18"/>
    </row>
    <row r="21" spans="1:7" ht="47.25">
      <c r="A21" s="14">
        <v>5</v>
      </c>
      <c r="B21" s="15" t="s">
        <v>49</v>
      </c>
      <c r="C21" s="16" t="s">
        <v>70</v>
      </c>
      <c r="D21" s="15" t="s">
        <v>20</v>
      </c>
      <c r="E21" s="32">
        <f>J13*K13</f>
        <v>1660</v>
      </c>
      <c r="F21" s="17"/>
      <c r="G21" s="18"/>
    </row>
    <row r="22" spans="1:7" ht="16.5" thickBot="1">
      <c r="A22" s="23"/>
      <c r="B22" s="63" t="s">
        <v>50</v>
      </c>
      <c r="C22" s="63"/>
      <c r="D22" s="63"/>
      <c r="E22" s="63"/>
      <c r="F22" s="63"/>
      <c r="G22" s="53"/>
    </row>
    <row r="23" spans="1:7" ht="16.5" thickTop="1">
      <c r="A23" s="34"/>
      <c r="B23" s="75" t="s">
        <v>58</v>
      </c>
      <c r="C23" s="75"/>
      <c r="D23" s="75"/>
      <c r="E23" s="76"/>
      <c r="F23" s="35"/>
      <c r="G23" s="54"/>
    </row>
    <row r="24" spans="1:7" ht="15.75">
      <c r="A24" s="37"/>
      <c r="B24" s="77" t="s">
        <v>69</v>
      </c>
      <c r="C24" s="77"/>
      <c r="D24" s="77"/>
      <c r="E24" s="78"/>
      <c r="F24" s="38"/>
      <c r="G24" s="55"/>
    </row>
    <row r="25" spans="1:7" ht="16.5" thickBot="1">
      <c r="A25" s="40"/>
      <c r="B25" s="79" t="s">
        <v>59</v>
      </c>
      <c r="C25" s="79"/>
      <c r="D25" s="79"/>
      <c r="E25" s="80"/>
      <c r="F25" s="41"/>
      <c r="G25" s="56"/>
    </row>
    <row r="27" spans="2:7" ht="15.75">
      <c r="B27" s="43"/>
      <c r="C27" s="43"/>
      <c r="D27" s="43"/>
      <c r="E27" s="43"/>
      <c r="F27" s="44"/>
      <c r="G27" s="43"/>
    </row>
    <row r="28" spans="2:7" ht="15.75">
      <c r="B28" s="43"/>
      <c r="C28" s="43"/>
      <c r="D28" s="43"/>
      <c r="E28" s="43"/>
      <c r="F28" s="45"/>
      <c r="G28" s="46"/>
    </row>
    <row r="29" spans="2:7" ht="15.75">
      <c r="B29" s="43"/>
      <c r="C29" s="43"/>
      <c r="D29" s="43"/>
      <c r="E29" s="43"/>
      <c r="F29" s="43"/>
      <c r="G29" s="44"/>
    </row>
    <row r="30" spans="2:7" ht="24" customHeight="1">
      <c r="B30" s="43"/>
      <c r="C30" s="43"/>
      <c r="D30" s="43"/>
      <c r="E30" s="43"/>
      <c r="F30" s="43"/>
      <c r="G30" s="44"/>
    </row>
    <row r="31" spans="2:7" ht="15.75">
      <c r="B31" s="47"/>
      <c r="C31" s="51"/>
      <c r="D31" s="43"/>
      <c r="E31" s="81"/>
      <c r="F31" s="81"/>
      <c r="G31" s="81"/>
    </row>
    <row r="32" spans="2:7" ht="15.75">
      <c r="B32" s="43"/>
      <c r="C32" s="52"/>
      <c r="D32" s="43"/>
      <c r="E32" s="74"/>
      <c r="F32" s="74"/>
      <c r="G32" s="74"/>
    </row>
    <row r="36" ht="15.75">
      <c r="J36" s="19"/>
    </row>
  </sheetData>
  <sheetProtection/>
  <mergeCells count="18">
    <mergeCell ref="A6:G6"/>
    <mergeCell ref="A7:G7"/>
    <mergeCell ref="A8:B8"/>
    <mergeCell ref="C8:G8"/>
    <mergeCell ref="B23:E23"/>
    <mergeCell ref="B24:E24"/>
    <mergeCell ref="B22:F22"/>
    <mergeCell ref="A10:B10"/>
    <mergeCell ref="M8:Q8"/>
    <mergeCell ref="A9:B9"/>
    <mergeCell ref="C9:G9"/>
    <mergeCell ref="E32:G32"/>
    <mergeCell ref="B25:E25"/>
    <mergeCell ref="E31:G31"/>
    <mergeCell ref="C10:G10"/>
    <mergeCell ref="B14:G14"/>
    <mergeCell ref="B16:F16"/>
    <mergeCell ref="B17:G17"/>
  </mergeCells>
  <printOptions horizontalCentered="1"/>
  <pageMargins left="0.7874015748031497" right="0.7874015748031497" top="0.1968503937007874" bottom="0.7874015748031497" header="0.31496062992125984" footer="0.1968503937007874"/>
  <pageSetup fitToHeight="4" fitToWidth="1" horizontalDpi="600" verticalDpi="600" orientation="portrait" paperSize="9" scale="66" r:id="rId2"/>
  <headerFooter alignWithMargins="0">
    <oddFooter>&amp;R&amp;P z &amp;N</oddFooter>
  </headerFooter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INTRAKT</dc:creator>
  <cp:keywords/>
  <dc:description/>
  <cp:lastModifiedBy>user</cp:lastModifiedBy>
  <cp:lastPrinted>2014-10-28T13:28:57Z</cp:lastPrinted>
  <dcterms:created xsi:type="dcterms:W3CDTF">2014-10-22T08:23:11Z</dcterms:created>
  <dcterms:modified xsi:type="dcterms:W3CDTF">2014-10-28T14:30:33Z</dcterms:modified>
  <cp:category/>
  <cp:version/>
  <cp:contentType/>
  <cp:contentStatus/>
</cp:coreProperties>
</file>